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ayaka\Downloads\"/>
    </mc:Choice>
  </mc:AlternateContent>
  <bookViews>
    <workbookView xWindow="0" yWindow="0" windowWidth="19200" windowHeight="7900" tabRatio="500" activeTab="3"/>
  </bookViews>
  <sheets>
    <sheet name="README" sheetId="1" r:id="rId1"/>
    <sheet name="Weights" sheetId="2" r:id="rId2"/>
    <sheet name="Portfolio" sheetId="3" r:id="rId3"/>
    <sheet name="Summary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4" l="1"/>
  <c r="B8" i="4"/>
  <c r="B6" i="4"/>
  <c r="O14" i="3"/>
  <c r="N14" i="3"/>
  <c r="J14" i="3"/>
  <c r="I14" i="3"/>
  <c r="H14" i="3"/>
  <c r="O13" i="3"/>
  <c r="N13" i="3"/>
  <c r="J13" i="3"/>
  <c r="I13" i="3"/>
  <c r="H13" i="3"/>
  <c r="O12" i="3"/>
  <c r="N12" i="3"/>
  <c r="J12" i="3"/>
  <c r="I12" i="3"/>
  <c r="H12" i="3"/>
  <c r="O11" i="3"/>
  <c r="N11" i="3"/>
  <c r="J11" i="3"/>
  <c r="I11" i="3"/>
  <c r="H11" i="3"/>
  <c r="O10" i="3"/>
  <c r="N10" i="3"/>
  <c r="J10" i="3"/>
  <c r="I10" i="3"/>
  <c r="H10" i="3"/>
  <c r="O9" i="3"/>
  <c r="N9" i="3"/>
  <c r="J9" i="3"/>
  <c r="I9" i="3"/>
  <c r="H9" i="3"/>
  <c r="O8" i="3"/>
  <c r="N8" i="3"/>
  <c r="J8" i="3"/>
  <c r="I8" i="3"/>
  <c r="H8" i="3"/>
  <c r="O7" i="3"/>
  <c r="N7" i="3"/>
  <c r="I7" i="3"/>
  <c r="H7" i="3"/>
  <c r="J7" i="3" s="1"/>
  <c r="O6" i="3"/>
  <c r="N6" i="3"/>
  <c r="I6" i="3"/>
  <c r="H6" i="3"/>
  <c r="J6" i="3" s="1"/>
  <c r="O5" i="3"/>
  <c r="N5" i="3"/>
  <c r="I5" i="3"/>
  <c r="C7" i="4" s="1"/>
  <c r="H5" i="3"/>
  <c r="J5" i="3" s="1"/>
  <c r="B10" i="2"/>
  <c r="B5" i="4" l="1"/>
  <c r="B9" i="4" s="1"/>
  <c r="C6" i="4"/>
  <c r="B7" i="4"/>
  <c r="C5" i="4"/>
  <c r="C9" i="4" s="1"/>
</calcChain>
</file>

<file path=xl/sharedStrings.xml><?xml version="1.0" encoding="utf-8"?>
<sst xmlns="http://schemas.openxmlformats.org/spreadsheetml/2006/main" count="55" uniqueCount="54">
  <si>
    <t>AI Use-Case Portfolio Prioritizer</t>
  </si>
  <si>
    <t>Weighted scoring · quadrant placement · per-use-case NPV &amp; payback · bhattyash.com</t>
  </si>
  <si>
    <t>1. Set criterion weights on the Weights tab (must sum to 100). Yellow = key levers.</t>
  </si>
  <si>
    <t>3. Formulas compute a weighted priority (1–5), quadrant placement (Quick Win / Strategic Bet / Fill-In / Deprioritize), rank, 3-year NPV, and payback.</t>
  </si>
  <si>
    <t>4. Summary tab rolls up the portfolio: count and total NPV per quadrant.</t>
  </si>
  <si>
    <t>5. Scoring convention: for Technical Simplicity and Adoption Readiness, 5 = easy/ready, 1 = hard/resistant.</t>
  </si>
  <si>
    <t>Color code: blue = input · black = formula · green = cross-sheet link. Defaults are illustrative, not client data.</t>
  </si>
  <si>
    <t>Criterion Weights &amp; Finance Settings</t>
  </si>
  <si>
    <t>Weights must total 100</t>
  </si>
  <si>
    <t>Criterion</t>
  </si>
  <si>
    <t>Weight</t>
  </si>
  <si>
    <t>Business impact</t>
  </si>
  <si>
    <t>Strategic fit</t>
  </si>
  <si>
    <t>Data readiness</t>
  </si>
  <si>
    <t>Technical simplicity</t>
  </si>
  <si>
    <t>Adoption readiness</t>
  </si>
  <si>
    <t>Total (must equal 100)</t>
  </si>
  <si>
    <t>Discount rate</t>
  </si>
  <si>
    <t>Use-Case Portfolio</t>
  </si>
  <si>
    <t>Scores are 1–5 · financials are annual unless marked one-time</t>
  </si>
  <si>
    <t>#</t>
  </si>
  <si>
    <t>Use case</t>
  </si>
  <si>
    <t>Impact</t>
  </si>
  <si>
    <t>Strat fit</t>
  </si>
  <si>
    <t>Data</t>
  </si>
  <si>
    <t>Tech simpl.</t>
  </si>
  <si>
    <t>Adoption</t>
  </si>
  <si>
    <t>Priority (1–5)</t>
  </si>
  <si>
    <t>Quadrant</t>
  </si>
  <si>
    <t>Rank</t>
  </si>
  <si>
    <t>One-time cost</t>
  </si>
  <si>
    <t>Annual benefit</t>
  </si>
  <si>
    <t>Annual run cost</t>
  </si>
  <si>
    <t>3-yr NPV</t>
  </si>
  <si>
    <t>Payback (yrs)</t>
  </si>
  <si>
    <t>Invoice-processing automation</t>
  </si>
  <si>
    <t>RAG assistant on product documentation</t>
  </si>
  <si>
    <t>Churn-risk predictive model</t>
  </si>
  <si>
    <t>GenAI marketing-content pipeline</t>
  </si>
  <si>
    <t>Portfolio Summary</t>
  </si>
  <si>
    <t>Counts and value by quadrant</t>
  </si>
  <si>
    <t>Count</t>
  </si>
  <si>
    <t>Total 3-yr NPV</t>
  </si>
  <si>
    <t>Guidance</t>
  </si>
  <si>
    <t>Quick Win</t>
  </si>
  <si>
    <t>Strategic Bet</t>
  </si>
  <si>
    <t>Fund the enabler (usually data), not the use case yet.</t>
  </si>
  <si>
    <t>Fill-In</t>
  </si>
  <si>
    <t>Batch behind Quick Wins; automate cheaply.</t>
  </si>
  <si>
    <t>Deprioritize</t>
  </si>
  <si>
    <t>Portfolio total</t>
  </si>
  <si>
    <t>2. Enter up to 10 use cases on the Portfolio tab: name, five 1–5 scores, and three financial inputs (blue cells). Four illustrative examples are pre-filled -  overwrite them.</t>
  </si>
  <si>
    <t>Fund now -  90-day delivery targets.</t>
  </si>
  <si>
    <t>Decline formally -  write down why.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</si>
</sst>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\$#,##0;&quot;($&quot;#,##0\);\-"/>
  </numFmts>
  <fonts count="8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47556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b/>
      <sz val="9"/>
      <color rgb="FFFFFFFF"/>
      <name val="Arial"/>
      <charset val="1"/>
    </font>
    <font>
      <sz val="9"/>
      <color rgb="FF47556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1F5F9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/>
    <xf numFmtId="0" fontId="1" fillId="2" borderId="0" xfId="0" applyFont="1" applyFill="1" applyBorder="1"/>
    <xf numFmtId="0" fontId="3" fillId="0" borderId="0" xfId="0" applyFont="1"/>
    <xf numFmtId="0" fontId="4" fillId="0" borderId="0" xfId="0" applyFont="1"/>
    <xf numFmtId="3" fontId="5" fillId="3" borderId="0" xfId="0" applyNumberFormat="1" applyFont="1" applyFill="1"/>
    <xf numFmtId="3" fontId="3" fillId="4" borderId="0" xfId="0" applyNumberFormat="1" applyFont="1" applyFill="1"/>
    <xf numFmtId="164" fontId="5" fillId="3" borderId="0" xfId="0" applyNumberFormat="1" applyFont="1" applyFill="1"/>
    <xf numFmtId="0" fontId="6" fillId="2" borderId="0" xfId="0" applyFont="1" applyFill="1"/>
    <xf numFmtId="0" fontId="5" fillId="0" borderId="0" xfId="0" applyFont="1"/>
    <xf numFmtId="3" fontId="5" fillId="0" borderId="0" xfId="0" applyNumberFormat="1" applyFont="1"/>
    <xf numFmtId="165" fontId="3" fillId="4" borderId="0" xfId="0" applyNumberFormat="1" applyFont="1" applyFill="1"/>
    <xf numFmtId="3" fontId="3" fillId="0" borderId="0" xfId="0" applyNumberFormat="1" applyFont="1"/>
    <xf numFmtId="166" fontId="5" fillId="0" borderId="0" xfId="0" applyNumberFormat="1" applyFont="1"/>
    <xf numFmtId="166" fontId="3" fillId="0" borderId="0" xfId="0" applyNumberFormat="1" applyFont="1"/>
    <xf numFmtId="2" fontId="3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A13" sqref="A13"/>
    </sheetView>
  </sheetViews>
  <sheetFormatPr defaultColWidth="8.6328125" defaultRowHeight="14.5" x14ac:dyDescent="0.35"/>
  <cols>
    <col min="1" max="1" width="125" customWidth="1"/>
  </cols>
  <sheetData>
    <row r="1" spans="1:6" ht="25.5" customHeight="1" x14ac:dyDescent="0.4">
      <c r="A1" s="2" t="s">
        <v>0</v>
      </c>
      <c r="B1" s="2"/>
      <c r="C1" s="2"/>
      <c r="D1" s="2"/>
      <c r="E1" s="2"/>
      <c r="F1" s="2"/>
    </row>
    <row r="2" spans="1:6" x14ac:dyDescent="0.35">
      <c r="A2" s="1" t="s">
        <v>1</v>
      </c>
      <c r="B2" s="1"/>
      <c r="C2" s="1"/>
      <c r="D2" s="1"/>
      <c r="E2" s="1"/>
      <c r="F2" s="1"/>
    </row>
    <row r="4" spans="1:6" x14ac:dyDescent="0.35">
      <c r="A4" s="3" t="s">
        <v>2</v>
      </c>
    </row>
    <row r="5" spans="1:6" x14ac:dyDescent="0.35">
      <c r="A5" s="3" t="s">
        <v>51</v>
      </c>
    </row>
    <row r="6" spans="1:6" x14ac:dyDescent="0.35">
      <c r="A6" s="3" t="s">
        <v>3</v>
      </c>
    </row>
    <row r="7" spans="1:6" x14ac:dyDescent="0.35">
      <c r="A7" s="3" t="s">
        <v>4</v>
      </c>
    </row>
    <row r="8" spans="1:6" x14ac:dyDescent="0.35">
      <c r="A8" s="3" t="s">
        <v>5</v>
      </c>
    </row>
    <row r="9" spans="1:6" x14ac:dyDescent="0.35">
      <c r="A9" s="3" t="s">
        <v>6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sqref="A1:D1"/>
    </sheetView>
  </sheetViews>
  <sheetFormatPr defaultColWidth="8.6328125" defaultRowHeight="14.5" x14ac:dyDescent="0.35"/>
  <cols>
    <col min="1" max="1" width="30" customWidth="1"/>
    <col min="2" max="2" width="12" customWidth="1"/>
  </cols>
  <sheetData>
    <row r="1" spans="1:4" ht="25.5" customHeight="1" x14ac:dyDescent="0.4">
      <c r="A1" s="2" t="s">
        <v>7</v>
      </c>
      <c r="B1" s="2"/>
      <c r="C1" s="2"/>
      <c r="D1" s="2"/>
    </row>
    <row r="2" spans="1:4" x14ac:dyDescent="0.35">
      <c r="A2" s="1" t="s">
        <v>8</v>
      </c>
      <c r="B2" s="1"/>
      <c r="C2" s="1"/>
      <c r="D2" s="1"/>
    </row>
    <row r="4" spans="1:4" x14ac:dyDescent="0.35">
      <c r="A4" s="4" t="s">
        <v>9</v>
      </c>
      <c r="B4" s="4" t="s">
        <v>10</v>
      </c>
    </row>
    <row r="5" spans="1:4" x14ac:dyDescent="0.35">
      <c r="A5" s="3" t="s">
        <v>11</v>
      </c>
      <c r="B5" s="5">
        <v>30</v>
      </c>
    </row>
    <row r="6" spans="1:4" x14ac:dyDescent="0.35">
      <c r="A6" s="3" t="s">
        <v>12</v>
      </c>
      <c r="B6" s="5">
        <v>20</v>
      </c>
    </row>
    <row r="7" spans="1:4" x14ac:dyDescent="0.35">
      <c r="A7" s="3" t="s">
        <v>13</v>
      </c>
      <c r="B7" s="5">
        <v>20</v>
      </c>
    </row>
    <row r="8" spans="1:4" x14ac:dyDescent="0.35">
      <c r="A8" s="3" t="s">
        <v>14</v>
      </c>
      <c r="B8" s="5">
        <v>15</v>
      </c>
    </row>
    <row r="9" spans="1:4" x14ac:dyDescent="0.35">
      <c r="A9" s="3" t="s">
        <v>15</v>
      </c>
      <c r="B9" s="5">
        <v>15</v>
      </c>
    </row>
    <row r="10" spans="1:4" x14ac:dyDescent="0.35">
      <c r="A10" s="4" t="s">
        <v>16</v>
      </c>
      <c r="B10" s="6">
        <f>SUM(B5:B9)</f>
        <v>100</v>
      </c>
    </row>
    <row r="12" spans="1:4" x14ac:dyDescent="0.35">
      <c r="A12" s="3" t="s">
        <v>17</v>
      </c>
      <c r="B12" s="7">
        <v>0.12</v>
      </c>
    </row>
  </sheetData>
  <mergeCells count="2">
    <mergeCell ref="A1:D1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selection sqref="A1:N1"/>
    </sheetView>
  </sheetViews>
  <sheetFormatPr defaultColWidth="8.6328125" defaultRowHeight="14.5" x14ac:dyDescent="0.35"/>
  <cols>
    <col min="2" max="2" width="36" customWidth="1"/>
    <col min="3" max="7" width="9" customWidth="1"/>
    <col min="8" max="8" width="11" customWidth="1"/>
    <col min="9" max="9" width="13" customWidth="1"/>
    <col min="10" max="10" width="7" customWidth="1"/>
    <col min="11" max="14" width="13" customWidth="1"/>
    <col min="15" max="15" width="12" customWidth="1"/>
  </cols>
  <sheetData>
    <row r="1" spans="1:15" ht="25.5" customHeight="1" x14ac:dyDescent="0.4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x14ac:dyDescent="0.3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5" x14ac:dyDescent="0.35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34</v>
      </c>
    </row>
    <row r="5" spans="1:15" x14ac:dyDescent="0.35">
      <c r="A5" s="3">
        <v>1</v>
      </c>
      <c r="B5" s="9" t="s">
        <v>35</v>
      </c>
      <c r="C5" s="10">
        <v>4</v>
      </c>
      <c r="D5" s="10">
        <v>3</v>
      </c>
      <c r="E5" s="10">
        <v>4</v>
      </c>
      <c r="F5" s="10">
        <v>4</v>
      </c>
      <c r="G5" s="10">
        <v>4</v>
      </c>
      <c r="H5" s="11">
        <f>IF($B5="","",(C5*Weights!$B$5+D5*Weights!$B$6+E5*Weights!$B$7+F5*Weights!$B$8+G5*Weights!$B$9)/100)</f>
        <v>3.8</v>
      </c>
      <c r="I5" s="3" t="str">
        <f t="shared" ref="I5:I14" si="0">IF($B5="","",IF(AND((C5*0.6+D5*0.4)&gt;=3,(E5*0.4+F5*0.3+G5*0.3)&gt;=3),"Quick Win",IF((C5*0.6+D5*0.4)&gt;=3,"Strategic Bet",IF((E5*0.4+F5*0.3+G5*0.3)&gt;=3,"Fill-In","Deprioritize"))))</f>
        <v>Quick Win</v>
      </c>
      <c r="J5" s="12">
        <f t="shared" ref="J5:J14" si="1">IF($B5="","",RANK(H5,$H$5:$H$14))</f>
        <v>1</v>
      </c>
      <c r="K5" s="13">
        <v>120000</v>
      </c>
      <c r="L5" s="13">
        <v>260000</v>
      </c>
      <c r="M5" s="13">
        <v>40000</v>
      </c>
      <c r="N5" s="14">
        <f>IF($B5="","",-K5+NPV(Weights!$B$12,L5-M5,L5-M5,L5-M5))</f>
        <v>408402.87900874624</v>
      </c>
      <c r="O5" s="15">
        <f t="shared" ref="O5:O14" si="2">IF($B5="","",IF(L5-M5&lt;=0,"No payback",K5/(L5-M5)))</f>
        <v>0.54545454545454541</v>
      </c>
    </row>
    <row r="6" spans="1:15" x14ac:dyDescent="0.35">
      <c r="A6" s="3">
        <v>2</v>
      </c>
      <c r="B6" s="9" t="s">
        <v>36</v>
      </c>
      <c r="C6" s="10">
        <v>3</v>
      </c>
      <c r="D6" s="10">
        <v>4</v>
      </c>
      <c r="E6" s="10">
        <v>4</v>
      </c>
      <c r="F6" s="10">
        <v>3</v>
      </c>
      <c r="G6" s="10">
        <v>4</v>
      </c>
      <c r="H6" s="11">
        <f>IF($B6="","",(C6*Weights!$B$5+D6*Weights!$B$6+E6*Weights!$B$7+F6*Weights!$B$8+G6*Weights!$B$9)/100)</f>
        <v>3.55</v>
      </c>
      <c r="I6" s="3" t="str">
        <f t="shared" si="0"/>
        <v>Quick Win</v>
      </c>
      <c r="J6" s="12">
        <f t="shared" si="1"/>
        <v>2</v>
      </c>
      <c r="K6" s="13">
        <v>90000</v>
      </c>
      <c r="L6" s="13">
        <v>150000</v>
      </c>
      <c r="M6" s="13">
        <v>45000</v>
      </c>
      <c r="N6" s="14">
        <f>IF($B6="","",-K6+NPV(Weights!$B$12,L6-M6,L6-M6,L6-M6))</f>
        <v>162192.2831632653</v>
      </c>
      <c r="O6" s="15">
        <f t="shared" si="2"/>
        <v>0.8571428571428571</v>
      </c>
    </row>
    <row r="7" spans="1:15" x14ac:dyDescent="0.35">
      <c r="A7" s="3">
        <v>3</v>
      </c>
      <c r="B7" s="9" t="s">
        <v>37</v>
      </c>
      <c r="C7" s="10">
        <v>4</v>
      </c>
      <c r="D7" s="10">
        <v>4</v>
      </c>
      <c r="E7" s="10">
        <v>2</v>
      </c>
      <c r="F7" s="10">
        <v>2</v>
      </c>
      <c r="G7" s="10">
        <v>3</v>
      </c>
      <c r="H7" s="11">
        <f>IF($B7="","",(C7*Weights!$B$5+D7*Weights!$B$6+E7*Weights!$B$7+F7*Weights!$B$8+G7*Weights!$B$9)/100)</f>
        <v>3.15</v>
      </c>
      <c r="I7" s="3" t="str">
        <f t="shared" si="0"/>
        <v>Strategic Bet</v>
      </c>
      <c r="J7" s="12">
        <f t="shared" si="1"/>
        <v>3</v>
      </c>
      <c r="K7" s="13">
        <v>150000</v>
      </c>
      <c r="L7" s="13">
        <v>300000</v>
      </c>
      <c r="M7" s="13">
        <v>60000</v>
      </c>
      <c r="N7" s="14">
        <f>IF($B7="","",-K7+NPV(Weights!$B$12,L7-M7,L7-M7,L7-M7))</f>
        <v>426439.50437317777</v>
      </c>
      <c r="O7" s="15">
        <f t="shared" si="2"/>
        <v>0.625</v>
      </c>
    </row>
    <row r="8" spans="1:15" x14ac:dyDescent="0.35">
      <c r="A8" s="3">
        <v>4</v>
      </c>
      <c r="B8" s="9" t="s">
        <v>38</v>
      </c>
      <c r="C8" s="10">
        <v>2</v>
      </c>
      <c r="D8" s="10">
        <v>2</v>
      </c>
      <c r="E8" s="10">
        <v>3</v>
      </c>
      <c r="F8" s="10">
        <v>4</v>
      </c>
      <c r="G8" s="10">
        <v>3</v>
      </c>
      <c r="H8" s="11">
        <f>IF($B8="","",(C8*Weights!$B$5+D8*Weights!$B$6+E8*Weights!$B$7+F8*Weights!$B$8+G8*Weights!$B$9)/100)</f>
        <v>2.65</v>
      </c>
      <c r="I8" s="3" t="str">
        <f t="shared" si="0"/>
        <v>Fill-In</v>
      </c>
      <c r="J8" s="12">
        <f t="shared" si="1"/>
        <v>4</v>
      </c>
      <c r="K8" s="13">
        <v>40000</v>
      </c>
      <c r="L8" s="13">
        <v>70000</v>
      </c>
      <c r="M8" s="13">
        <v>25000</v>
      </c>
      <c r="N8" s="14">
        <f>IF($B8="","",-K8+NPV(Weights!$B$12,L8-M8,L8-M8,L8-M8))</f>
        <v>68082.407069970825</v>
      </c>
      <c r="O8" s="15">
        <f t="shared" si="2"/>
        <v>0.88888888888888884</v>
      </c>
    </row>
    <row r="9" spans="1:15" x14ac:dyDescent="0.35">
      <c r="A9" s="3">
        <v>5</v>
      </c>
      <c r="B9" s="9"/>
      <c r="C9" s="9"/>
      <c r="D9" s="9"/>
      <c r="E9" s="9"/>
      <c r="F9" s="9"/>
      <c r="G9" s="9"/>
      <c r="H9" s="11" t="str">
        <f>IF($B9="","",(C9*Weights!$B$5+D9*Weights!$B$6+E9*Weights!$B$7+F9*Weights!$B$8+G9*Weights!$B$9)/100)</f>
        <v/>
      </c>
      <c r="I9" s="3" t="str">
        <f t="shared" si="0"/>
        <v/>
      </c>
      <c r="J9" s="12" t="str">
        <f t="shared" si="1"/>
        <v/>
      </c>
      <c r="K9" s="9"/>
      <c r="L9" s="9"/>
      <c r="M9" s="9"/>
      <c r="N9" s="14" t="str">
        <f>IF($B9="","",-K9+NPV(Weights!$B$12,L9-M9,L9-M9,L9-M9))</f>
        <v/>
      </c>
      <c r="O9" s="15" t="str">
        <f t="shared" si="2"/>
        <v/>
      </c>
    </row>
    <row r="10" spans="1:15" x14ac:dyDescent="0.35">
      <c r="A10" s="3">
        <v>6</v>
      </c>
      <c r="B10" s="9"/>
      <c r="C10" s="9"/>
      <c r="D10" s="9"/>
      <c r="E10" s="9"/>
      <c r="F10" s="9"/>
      <c r="G10" s="9"/>
      <c r="H10" s="11" t="str">
        <f>IF($B10="","",(C10*Weights!$B$5+D10*Weights!$B$6+E10*Weights!$B$7+F10*Weights!$B$8+G10*Weights!$B$9)/100)</f>
        <v/>
      </c>
      <c r="I10" s="3" t="str">
        <f t="shared" si="0"/>
        <v/>
      </c>
      <c r="J10" s="12" t="str">
        <f t="shared" si="1"/>
        <v/>
      </c>
      <c r="K10" s="9"/>
      <c r="L10" s="9"/>
      <c r="M10" s="9"/>
      <c r="N10" s="14" t="str">
        <f>IF($B10="","",-K10+NPV(Weights!$B$12,L10-M10,L10-M10,L10-M10))</f>
        <v/>
      </c>
      <c r="O10" s="15" t="str">
        <f t="shared" si="2"/>
        <v/>
      </c>
    </row>
    <row r="11" spans="1:15" x14ac:dyDescent="0.35">
      <c r="A11" s="3">
        <v>7</v>
      </c>
      <c r="B11" s="9"/>
      <c r="C11" s="9"/>
      <c r="D11" s="9"/>
      <c r="E11" s="9"/>
      <c r="F11" s="9"/>
      <c r="G11" s="9"/>
      <c r="H11" s="11" t="str">
        <f>IF($B11="","",(C11*Weights!$B$5+D11*Weights!$B$6+E11*Weights!$B$7+F11*Weights!$B$8+G11*Weights!$B$9)/100)</f>
        <v/>
      </c>
      <c r="I11" s="3" t="str">
        <f t="shared" si="0"/>
        <v/>
      </c>
      <c r="J11" s="12" t="str">
        <f t="shared" si="1"/>
        <v/>
      </c>
      <c r="K11" s="9"/>
      <c r="L11" s="9"/>
      <c r="M11" s="9"/>
      <c r="N11" s="14" t="str">
        <f>IF($B11="","",-K11+NPV(Weights!$B$12,L11-M11,L11-M11,L11-M11))</f>
        <v/>
      </c>
      <c r="O11" s="15" t="str">
        <f t="shared" si="2"/>
        <v/>
      </c>
    </row>
    <row r="12" spans="1:15" x14ac:dyDescent="0.35">
      <c r="A12" s="3">
        <v>8</v>
      </c>
      <c r="B12" s="9"/>
      <c r="C12" s="9"/>
      <c r="D12" s="9"/>
      <c r="E12" s="9"/>
      <c r="F12" s="9"/>
      <c r="G12" s="9"/>
      <c r="H12" s="11" t="str">
        <f>IF($B12="","",(C12*Weights!$B$5+D12*Weights!$B$6+E12*Weights!$B$7+F12*Weights!$B$8+G12*Weights!$B$9)/100)</f>
        <v/>
      </c>
      <c r="I12" s="3" t="str">
        <f t="shared" si="0"/>
        <v/>
      </c>
      <c r="J12" s="12" t="str">
        <f t="shared" si="1"/>
        <v/>
      </c>
      <c r="K12" s="9"/>
      <c r="L12" s="9"/>
      <c r="M12" s="9"/>
      <c r="N12" s="14" t="str">
        <f>IF($B12="","",-K12+NPV(Weights!$B$12,L12-M12,L12-M12,L12-M12))</f>
        <v/>
      </c>
      <c r="O12" s="15" t="str">
        <f t="shared" si="2"/>
        <v/>
      </c>
    </row>
    <row r="13" spans="1:15" x14ac:dyDescent="0.35">
      <c r="A13" s="3">
        <v>9</v>
      </c>
      <c r="B13" s="9"/>
      <c r="C13" s="9"/>
      <c r="D13" s="9"/>
      <c r="E13" s="9"/>
      <c r="F13" s="9"/>
      <c r="G13" s="9"/>
      <c r="H13" s="11" t="str">
        <f>IF($B13="","",(C13*Weights!$B$5+D13*Weights!$B$6+E13*Weights!$B$7+F13*Weights!$B$8+G13*Weights!$B$9)/100)</f>
        <v/>
      </c>
      <c r="I13" s="3" t="str">
        <f t="shared" si="0"/>
        <v/>
      </c>
      <c r="J13" s="12" t="str">
        <f t="shared" si="1"/>
        <v/>
      </c>
      <c r="K13" s="9"/>
      <c r="L13" s="9"/>
      <c r="M13" s="9"/>
      <c r="N13" s="14" t="str">
        <f>IF($B13="","",-K13+NPV(Weights!$B$12,L13-M13,L13-M13,L13-M13))</f>
        <v/>
      </c>
      <c r="O13" s="15" t="str">
        <f t="shared" si="2"/>
        <v/>
      </c>
    </row>
    <row r="14" spans="1:15" x14ac:dyDescent="0.35">
      <c r="A14" s="3">
        <v>10</v>
      </c>
      <c r="B14" s="9"/>
      <c r="C14" s="9"/>
      <c r="D14" s="9"/>
      <c r="E14" s="9"/>
      <c r="F14" s="9"/>
      <c r="G14" s="9"/>
      <c r="H14" s="11" t="str">
        <f>IF($B14="","",(C14*Weights!$B$5+D14*Weights!$B$6+E14*Weights!$B$7+F14*Weights!$B$8+G14*Weights!$B$9)/100)</f>
        <v/>
      </c>
      <c r="I14" s="3" t="str">
        <f t="shared" si="0"/>
        <v/>
      </c>
      <c r="J14" s="12" t="str">
        <f t="shared" si="1"/>
        <v/>
      </c>
      <c r="K14" s="9"/>
      <c r="L14" s="9"/>
      <c r="M14" s="9"/>
      <c r="N14" s="14" t="str">
        <f>IF($B14="","",-K14+NPV(Weights!$B$12,L14-M14,L14-M14,L14-M14))</f>
        <v/>
      </c>
      <c r="O14" s="15" t="str">
        <f t="shared" si="2"/>
        <v/>
      </c>
    </row>
  </sheetData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sqref="A1:F1"/>
    </sheetView>
  </sheetViews>
  <sheetFormatPr defaultColWidth="8.6328125" defaultRowHeight="14.5" x14ac:dyDescent="0.35"/>
  <cols>
    <col min="1" max="1" width="16" customWidth="1"/>
    <col min="2" max="2" width="8" customWidth="1"/>
    <col min="3" max="3" width="14" customWidth="1"/>
    <col min="4" max="4" width="52" customWidth="1"/>
  </cols>
  <sheetData>
    <row r="1" spans="1:6" ht="25.5" customHeight="1" x14ac:dyDescent="0.4">
      <c r="A1" s="2" t="s">
        <v>39</v>
      </c>
      <c r="B1" s="2"/>
      <c r="C1" s="2"/>
      <c r="D1" s="2"/>
      <c r="E1" s="2"/>
      <c r="F1" s="2"/>
    </row>
    <row r="2" spans="1:6" x14ac:dyDescent="0.35">
      <c r="A2" s="1" t="s">
        <v>40</v>
      </c>
      <c r="B2" s="1"/>
      <c r="C2" s="1"/>
      <c r="D2" s="1"/>
      <c r="E2" s="1"/>
      <c r="F2" s="1"/>
    </row>
    <row r="4" spans="1:6" x14ac:dyDescent="0.35">
      <c r="A4" s="8" t="s">
        <v>28</v>
      </c>
      <c r="B4" s="8" t="s">
        <v>41</v>
      </c>
      <c r="C4" s="8" t="s">
        <v>42</v>
      </c>
      <c r="D4" s="8" t="s">
        <v>43</v>
      </c>
    </row>
    <row r="5" spans="1:6" x14ac:dyDescent="0.35">
      <c r="A5" s="4" t="s">
        <v>44</v>
      </c>
      <c r="B5" s="12">
        <f>COUNTIF(Portfolio!$I$5:$I$14,"Quick Win")</f>
        <v>2</v>
      </c>
      <c r="C5" s="14">
        <f>SUMIFS(Portfolio!$N$5:$N$14,Portfolio!$I$5:$I$14,"Quick Win")</f>
        <v>570595.16217201157</v>
      </c>
      <c r="D5" s="16" t="s">
        <v>52</v>
      </c>
    </row>
    <row r="6" spans="1:6" x14ac:dyDescent="0.35">
      <c r="A6" s="4" t="s">
        <v>45</v>
      </c>
      <c r="B6" s="12">
        <f>COUNTIF(Portfolio!$I$5:$I$14,"Strategic Bet")</f>
        <v>1</v>
      </c>
      <c r="C6" s="14">
        <f>SUMIFS(Portfolio!$N$5:$N$14,Portfolio!$I$5:$I$14,"Strategic Bet")</f>
        <v>426439.50437317777</v>
      </c>
      <c r="D6" s="16" t="s">
        <v>46</v>
      </c>
    </row>
    <row r="7" spans="1:6" x14ac:dyDescent="0.35">
      <c r="A7" s="4" t="s">
        <v>47</v>
      </c>
      <c r="B7" s="12">
        <f>COUNTIF(Portfolio!$I$5:$I$14,"Fill-In")</f>
        <v>1</v>
      </c>
      <c r="C7" s="14">
        <f>SUMIFS(Portfolio!$N$5:$N$14,Portfolio!$I$5:$I$14,"Fill-In")</f>
        <v>68082.407069970825</v>
      </c>
      <c r="D7" s="16" t="s">
        <v>48</v>
      </c>
    </row>
    <row r="8" spans="1:6" x14ac:dyDescent="0.35">
      <c r="A8" s="4" t="s">
        <v>49</v>
      </c>
      <c r="B8" s="12">
        <f>COUNTIF(Portfolio!$I$5:$I$14,"Deprioritize")</f>
        <v>0</v>
      </c>
      <c r="C8" s="14">
        <f>SUMIFS(Portfolio!$N$5:$N$14,Portfolio!$I$5:$I$14,"Deprioritize")</f>
        <v>0</v>
      </c>
      <c r="D8" s="16" t="s">
        <v>53</v>
      </c>
    </row>
    <row r="9" spans="1:6" x14ac:dyDescent="0.35">
      <c r="A9" s="4" t="s">
        <v>50</v>
      </c>
      <c r="B9" s="12">
        <f>SUM(B5:B8)</f>
        <v>4</v>
      </c>
      <c r="C9" s="14">
        <f>SUM(C5:C8)</f>
        <v>1065117.0736151601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Weights</vt:lpstr>
      <vt:lpstr>Portfolio</vt:lpstr>
      <vt:lpstr>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YASH</dc:creator>
  <dc:description/>
  <cp:lastModifiedBy>Vinayaka</cp:lastModifiedBy>
  <cp:revision>0</cp:revision>
  <dcterms:created xsi:type="dcterms:W3CDTF">2026-07-23T17:24:31Z</dcterms:created>
  <dcterms:modified xsi:type="dcterms:W3CDTF">2026-07-23T17:57:38Z</dcterms:modified>
  <dc:language>en-US</dc:language>
</cp:coreProperties>
</file>